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Z:\DSR Forms\"/>
    </mc:Choice>
  </mc:AlternateContent>
  <xr:revisionPtr revIDLastSave="0" documentId="13_ncr:1_{CD2A7EC4-F597-4C5F-836D-73603B2E820A}" xr6:coauthVersionLast="47" xr6:coauthVersionMax="47" xr10:uidLastSave="{00000000-0000-0000-0000-000000000000}"/>
  <workbookProtection workbookAlgorithmName="SHA-512" workbookHashValue="4ZWoJ+2o4jYi54Vy+6BjkFHnmwwn9HHmsKT7zHsZoXDDg6aYqcSPDPAO2p9/iKJUljReS4p6aIpuvdcT8mKX7w==" workbookSaltValue="apLAFbgCoTVDZwPz5s1imA==" workbookSpinCount="100000" lockStructure="1"/>
  <bookViews>
    <workbookView xWindow="-120" yWindow="-120" windowWidth="29040" windowHeight="15840" firstSheet="1" activeTab="1" xr2:uid="{00000000-000D-0000-FFFF-FFFF00000000}"/>
  </bookViews>
  <sheets>
    <sheet name="تعريفات" sheetId="1" state="hidden" r:id="rId1"/>
    <sheet name="Application " sheetId="2" r:id="rId2"/>
    <sheet name="Time sheet" sheetId="3" r:id="rId3"/>
  </sheets>
  <definedNames>
    <definedName name="_xlnm.Print_Area" localSheetId="1">'Application '!$A$1:$F$42</definedName>
    <definedName name="_xlnm.Print_Area" localSheetId="2">'Time sheet'!$A$1:$H$34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2" l="1"/>
  <c r="D36" i="2"/>
  <c r="D35" i="2"/>
  <c r="E11" i="3" l="1"/>
  <c r="B32" i="2"/>
  <c r="C34" i="3" l="1"/>
  <c r="C30" i="2" l="1"/>
  <c r="D30" i="2" s="1"/>
  <c r="B30" i="2" l="1"/>
  <c r="B31" i="2" l="1"/>
  <c r="B38" i="2" l="1"/>
  <c r="E7" i="3"/>
  <c r="B33" i="2" l="1"/>
  <c r="D31" i="2" l="1"/>
  <c r="E5" i="3"/>
  <c r="E6" i="3"/>
  <c r="E8" i="3"/>
  <c r="E9" i="3"/>
  <c r="E10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4" i="3"/>
  <c r="C32" i="2" l="1"/>
  <c r="E34" i="3"/>
  <c r="G6" i="3"/>
  <c r="F5" i="3" l="1"/>
  <c r="E35" i="2" s="1"/>
  <c r="D14" i="2" l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G5" i="3"/>
  <c r="E36" i="2" s="1"/>
  <c r="B37" i="2" l="1"/>
  <c r="C37" i="2" s="1"/>
  <c r="C38" i="2" l="1"/>
  <c r="D37" i="2"/>
  <c r="D38" i="2"/>
  <c r="B25" i="2"/>
  <c r="B24" i="2"/>
  <c r="B26" i="2"/>
  <c r="B20" i="2"/>
  <c r="B23" i="2"/>
  <c r="B22" i="2"/>
  <c r="B21" i="2"/>
  <c r="G7" i="3"/>
</calcChain>
</file>

<file path=xl/sharedStrings.xml><?xml version="1.0" encoding="utf-8"?>
<sst xmlns="http://schemas.openxmlformats.org/spreadsheetml/2006/main" count="135" uniqueCount="111">
  <si>
    <t xml:space="preserve">المسمى </t>
  </si>
  <si>
    <t>Degree</t>
  </si>
  <si>
    <t>تاريخ التسليم</t>
  </si>
  <si>
    <t xml:space="preserve">الجنسية </t>
  </si>
  <si>
    <t>Status</t>
  </si>
  <si>
    <t xml:space="preserve">Schools </t>
  </si>
  <si>
    <t xml:space="preserve">للدكتورة </t>
  </si>
  <si>
    <t>Bachelor</t>
  </si>
  <si>
    <t>January </t>
  </si>
  <si>
    <t>Yes</t>
  </si>
  <si>
    <t xml:space="preserve">Jordanian </t>
  </si>
  <si>
    <r>
      <t>GJU-Employed</t>
    </r>
    <r>
      <rPr>
        <b/>
        <sz val="10"/>
        <color theme="1"/>
        <rFont val="Century Gothic"/>
        <family val="2"/>
        <scheme val="minor"/>
      </rPr>
      <t xml:space="preserve">                                         </t>
    </r>
  </si>
  <si>
    <t>SAHL</t>
  </si>
  <si>
    <t>BSc</t>
  </si>
  <si>
    <t xml:space="preserve">للدكتور </t>
  </si>
  <si>
    <t>Master</t>
  </si>
  <si>
    <t>February </t>
  </si>
  <si>
    <t>No</t>
  </si>
  <si>
    <t xml:space="preserve">German </t>
  </si>
  <si>
    <r>
      <t>Employed</t>
    </r>
    <r>
      <rPr>
        <b/>
        <sz val="10"/>
        <color theme="1"/>
        <rFont val="Century Gothic"/>
        <family val="2"/>
        <scheme val="minor"/>
      </rPr>
      <t xml:space="preserve">                                         </t>
    </r>
  </si>
  <si>
    <t>SAMS</t>
  </si>
  <si>
    <t>Ph.D.</t>
  </si>
  <si>
    <t>محاضر</t>
  </si>
  <si>
    <t>Doctorate</t>
  </si>
  <si>
    <t>March </t>
  </si>
  <si>
    <t xml:space="preserve">Others </t>
  </si>
  <si>
    <t xml:space="preserve">Unemployed </t>
  </si>
  <si>
    <t>SATS</t>
  </si>
  <si>
    <t>MSc</t>
  </si>
  <si>
    <t>April </t>
  </si>
  <si>
    <t>SBSH</t>
  </si>
  <si>
    <t>May </t>
  </si>
  <si>
    <t>SEEIT</t>
  </si>
  <si>
    <t>June </t>
  </si>
  <si>
    <t>SMLS</t>
  </si>
  <si>
    <t>July </t>
  </si>
  <si>
    <t>SNREM</t>
  </si>
  <si>
    <t>August </t>
  </si>
  <si>
    <t>SABE</t>
  </si>
  <si>
    <t> September </t>
  </si>
  <si>
    <t>Others</t>
  </si>
  <si>
    <t>October </t>
  </si>
  <si>
    <t>November </t>
  </si>
  <si>
    <t>December </t>
  </si>
  <si>
    <t>GJU undergraduate students</t>
  </si>
  <si>
    <t>GJU graduate students</t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</si>
  <si>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b/>
        <sz val="10"/>
        <color theme="1"/>
        <rFont val="Times New Roman"/>
        <family val="1"/>
      </rPr>
      <t>GJU undergraduate students: 3 JDs/hour (maximum 150 JDs/month).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</si>
  <si>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b/>
        <sz val="10"/>
        <color theme="1"/>
        <rFont val="Times New Roman"/>
        <family val="1"/>
      </rPr>
      <t>Bachelor’s degree holders: 4 JDs/hour (maximum 640 JDs/month).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</si>
  <si>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b/>
        <sz val="10"/>
        <color theme="1"/>
        <rFont val="Times New Roman"/>
        <family val="1"/>
      </rPr>
      <t xml:space="preserve">Master’s degree holders: 5 JDs/hour (maximum 800 JDs/month). 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</si>
  <si>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b/>
        <sz val="10"/>
        <color theme="1"/>
        <rFont val="Times New Roman"/>
        <family val="1"/>
      </rPr>
      <t>PHD’S degree holders: 7 JDs/hour (maximum 1120 JDs/month).</t>
    </r>
  </si>
  <si>
    <t>RESEARCH ASSISTANT APPOINTMENT APPLICATION</t>
  </si>
  <si>
    <t>Nationality</t>
  </si>
  <si>
    <t>hours</t>
  </si>
  <si>
    <t>From</t>
  </si>
  <si>
    <t>To</t>
  </si>
  <si>
    <t xml:space="preserve">Total Hours </t>
  </si>
  <si>
    <t xml:space="preserve">Degree </t>
  </si>
  <si>
    <t xml:space="preserve">Major </t>
  </si>
  <si>
    <t>Applicant Information</t>
  </si>
  <si>
    <t>Student</t>
  </si>
  <si>
    <t>Scholarship available</t>
  </si>
  <si>
    <t>Address</t>
  </si>
  <si>
    <t>Telephone number</t>
  </si>
  <si>
    <t>Email</t>
  </si>
  <si>
    <t>Principal Invistigator</t>
  </si>
  <si>
    <t>Name</t>
  </si>
  <si>
    <t>School</t>
  </si>
  <si>
    <t>Department</t>
  </si>
  <si>
    <t>Project Title</t>
  </si>
  <si>
    <t xml:space="preserve">Project No. </t>
  </si>
  <si>
    <r>
      <rPr>
        <sz val="7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GJU graduate students: 3.5 JDs/hour (maximum 250 JDs/month).</t>
    </r>
  </si>
  <si>
    <r>
      <t xml:space="preserve">Maximum Requested Salary
</t>
    </r>
    <r>
      <rPr>
        <i/>
        <u/>
        <sz val="11"/>
        <color theme="1"/>
        <rFont val="Century Gothic"/>
        <family val="2"/>
        <scheme val="minor"/>
      </rPr>
      <t>(According to the appointment letter)</t>
    </r>
  </si>
  <si>
    <t>Application</t>
  </si>
  <si>
    <t>RESEARCH ASSISTANT PAYMENT APPLICATION</t>
  </si>
  <si>
    <t>JDs/Month</t>
  </si>
  <si>
    <t>Requested Salary</t>
  </si>
  <si>
    <t>Full Time</t>
  </si>
  <si>
    <t>Part Time</t>
  </si>
  <si>
    <t>Select</t>
  </si>
  <si>
    <t>From:</t>
  </si>
  <si>
    <t>To:</t>
  </si>
  <si>
    <t>JDs/hr</t>
  </si>
  <si>
    <t>Salary/month</t>
  </si>
  <si>
    <t>Salary/Hr</t>
  </si>
  <si>
    <t>ok</t>
  </si>
  <si>
    <t>?</t>
  </si>
  <si>
    <t xml:space="preserve"> GJU employed</t>
  </si>
  <si>
    <t>40 hrs max</t>
  </si>
  <si>
    <t>Rate/hr = Salary</t>
  </si>
  <si>
    <t>Day Status</t>
  </si>
  <si>
    <t>Holiday</t>
  </si>
  <si>
    <t>Working Day</t>
  </si>
  <si>
    <t xml:space="preserve">Total Hours = </t>
  </si>
  <si>
    <t>Total Counted hours =</t>
  </si>
  <si>
    <t>Fund</t>
  </si>
  <si>
    <t>SRF</t>
  </si>
  <si>
    <t>GJU</t>
  </si>
  <si>
    <t>SRF 
Project</t>
  </si>
  <si>
    <t>Salary/hr</t>
  </si>
  <si>
    <t>Diploma</t>
  </si>
  <si>
    <t xml:space="preserve">Source of Fund: </t>
  </si>
  <si>
    <t>Salary Information</t>
  </si>
  <si>
    <t>Appointment Period (Summery):</t>
  </si>
  <si>
    <r>
      <t xml:space="preserve">Name of applicant </t>
    </r>
    <r>
      <rPr>
        <sz val="14"/>
        <color theme="1"/>
        <rFont val="Times New Roman"/>
        <family val="1"/>
      </rPr>
      <t xml:space="preserve">
</t>
    </r>
    <r>
      <rPr>
        <i/>
        <sz val="14"/>
        <color theme="1"/>
        <rFont val="Times New Roman"/>
        <family val="1"/>
      </rPr>
      <t>(As in the passport)</t>
    </r>
  </si>
  <si>
    <r>
      <t>Day</t>
    </r>
    <r>
      <rPr>
        <b/>
        <u/>
        <sz val="14"/>
        <color theme="0"/>
        <rFont val="Times New Roman"/>
        <family val="1"/>
      </rPr>
      <t xml:space="preserve"> </t>
    </r>
    <r>
      <rPr>
        <b/>
        <i/>
        <u/>
        <sz val="14"/>
        <color theme="0"/>
        <rFont val="Times New Roman"/>
        <family val="1"/>
      </rPr>
      <t>(Month/ day/Year)</t>
    </r>
  </si>
  <si>
    <r>
      <t>Note: Kindly compress the file into "</t>
    </r>
    <r>
      <rPr>
        <b/>
        <u/>
        <sz val="14"/>
        <color theme="8" tint="-0.499984740745262"/>
        <rFont val="Times New Roman"/>
        <family val="1"/>
      </rPr>
      <t>zip</t>
    </r>
    <r>
      <rPr>
        <b/>
        <sz val="14"/>
        <color theme="8" tint="-0.499984740745262"/>
        <rFont val="Times New Roman"/>
        <family val="1"/>
      </rPr>
      <t xml:space="preserve">" format in order to upload it to the ticket! </t>
    </r>
  </si>
  <si>
    <r>
      <t>Total Counted hours</t>
    </r>
    <r>
      <rPr>
        <i/>
        <sz val="14"/>
        <color theme="1"/>
        <rFont val="Times New Roman"/>
        <family val="1"/>
      </rPr>
      <t>(For GJU Employee)</t>
    </r>
  </si>
  <si>
    <t>Status (For GJU Employee)</t>
  </si>
  <si>
    <t>counted hours (For GJU Employee)</t>
  </si>
  <si>
    <t xml:space="preserve">GJU-Employed                                         </t>
  </si>
  <si>
    <r>
      <t xml:space="preserve">Kindly fill the </t>
    </r>
    <r>
      <rPr>
        <i/>
        <u/>
        <sz val="16"/>
        <color rgb="FF0000FF"/>
        <rFont val="Times New Roman"/>
        <family val="1"/>
      </rPr>
      <t>Day</t>
    </r>
    <r>
      <rPr>
        <i/>
        <sz val="16"/>
        <color rgb="FF0000FF"/>
        <rFont val="Times New Roman"/>
        <family val="1"/>
      </rPr>
      <t xml:space="preserve">, </t>
    </r>
    <r>
      <rPr>
        <i/>
        <u/>
        <sz val="16"/>
        <color rgb="FF0000FF"/>
        <rFont val="Times New Roman"/>
        <family val="1"/>
      </rPr>
      <t>Hours</t>
    </r>
    <r>
      <rPr>
        <i/>
        <sz val="16"/>
        <color rgb="FF0000FF"/>
        <rFont val="Times New Roman"/>
        <family val="1"/>
      </rPr>
      <t xml:space="preserve"> and </t>
    </r>
    <r>
      <rPr>
        <i/>
        <u/>
        <sz val="16"/>
        <color rgb="FF0000FF"/>
        <rFont val="Times New Roman"/>
        <family val="1"/>
      </rPr>
      <t xml:space="preserve">Status column </t>
    </r>
    <r>
      <rPr>
        <i/>
        <sz val="16"/>
        <color rgb="FF0000FF"/>
        <rFont val="Times New Roman"/>
        <family val="1"/>
      </rPr>
      <t xml:space="preserve">only! 
</t>
    </r>
    <r>
      <rPr>
        <b/>
        <i/>
        <sz val="16"/>
        <color rgb="FF0070C0"/>
        <rFont val="Times New Roman"/>
        <family val="1"/>
      </rPr>
      <t>This time sheet is filled monthly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</si>
</sst>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00"/>
  </numFmts>
  <fonts count="30" x14ac:knownFonts="1">
    <font>
      <sz val="11"/>
      <color theme="1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b/>
      <sz val="16"/>
      <color theme="1"/>
      <name val="Century Gothic"/>
      <family val="2"/>
      <scheme val="minor"/>
    </font>
    <font>
      <sz val="16"/>
      <color theme="1"/>
      <name val="Century Gothic"/>
      <family val="2"/>
      <scheme val="minor"/>
    </font>
    <font>
      <b/>
      <sz val="10"/>
      <color theme="1"/>
      <name val="Century Gothic"/>
      <family val="2"/>
      <scheme val="minor"/>
    </font>
    <font>
      <sz val="10"/>
      <color rgb="FF000000"/>
      <name val="MS Gothic"/>
      <family val="3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u/>
      <sz val="11"/>
      <color theme="1"/>
      <name val="Century Gothic"/>
      <family val="2"/>
      <scheme val="minor"/>
    </font>
    <font>
      <b/>
      <sz val="14"/>
      <color theme="0"/>
      <name val="Times New Roman"/>
      <family val="1"/>
    </font>
    <font>
      <sz val="14"/>
      <color theme="1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u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color theme="0"/>
      <name val="Times New Roman"/>
      <family val="1"/>
    </font>
    <font>
      <b/>
      <u/>
      <sz val="14"/>
      <color theme="0"/>
      <name val="Times New Roman"/>
      <family val="1"/>
    </font>
    <font>
      <b/>
      <i/>
      <u/>
      <sz val="14"/>
      <color theme="0"/>
      <name val="Times New Roman"/>
      <family val="1"/>
    </font>
    <font>
      <b/>
      <sz val="14"/>
      <name val="Times New Roman"/>
      <family val="1"/>
    </font>
    <font>
      <i/>
      <sz val="16"/>
      <color rgb="FF0000FF"/>
      <name val="Times New Roman"/>
      <family val="1"/>
    </font>
    <font>
      <i/>
      <u/>
      <sz val="16"/>
      <color rgb="FF0000FF"/>
      <name val="Times New Roman"/>
      <family val="1"/>
    </font>
    <font>
      <b/>
      <sz val="14"/>
      <color theme="8" tint="-0.499984740745262"/>
      <name val="Times New Roman"/>
      <family val="1"/>
    </font>
    <font>
      <b/>
      <u/>
      <sz val="14"/>
      <color theme="8" tint="-0.499984740745262"/>
      <name val="Times New Roman"/>
      <family val="1"/>
    </font>
    <font>
      <b/>
      <i/>
      <sz val="14"/>
      <color theme="8" tint="-0.499984740745262"/>
      <name val="Times New Roman"/>
      <family val="1"/>
    </font>
    <font>
      <i/>
      <sz val="14"/>
      <color theme="2" tint="-0.89999084444715716"/>
      <name val="Times New Roman"/>
      <family val="1"/>
    </font>
    <font>
      <b/>
      <i/>
      <sz val="16"/>
      <color rgb="FF0070C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4A91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0" applyNumberFormat="0" applyFill="0" applyAlignment="0" applyProtection="0"/>
  </cellStyleXfs>
  <cellXfs count="87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0" fontId="2" fillId="2" borderId="0" xfId="0" applyFont="1" applyFill="1" applyAlignment="1">
      <alignment wrapText="1"/>
    </xf>
    <xf numFmtId="0" fontId="12" fillId="4" borderId="0" xfId="0" applyFont="1" applyFill="1" applyProtection="1">
      <protection locked="0"/>
    </xf>
    <xf numFmtId="2" fontId="12" fillId="4" borderId="0" xfId="0" applyNumberFormat="1" applyFont="1" applyFill="1" applyProtection="1">
      <protection locked="0"/>
    </xf>
    <xf numFmtId="164" fontId="12" fillId="5" borderId="1" xfId="0" applyNumberFormat="1" applyFont="1" applyFill="1" applyBorder="1" applyProtection="1">
      <protection locked="0"/>
    </xf>
    <xf numFmtId="2" fontId="12" fillId="5" borderId="1" xfId="0" applyNumberFormat="1" applyFont="1" applyFill="1" applyBorder="1" applyProtection="1">
      <protection locked="0"/>
    </xf>
    <xf numFmtId="14" fontId="12" fillId="4" borderId="0" xfId="0" applyNumberFormat="1" applyFont="1" applyFill="1" applyProtection="1">
      <protection locked="0"/>
    </xf>
    <xf numFmtId="0" fontId="12" fillId="5" borderId="14" xfId="0" applyFont="1" applyFill="1" applyBorder="1" applyProtection="1">
      <protection hidden="1"/>
    </xf>
    <xf numFmtId="2" fontId="12" fillId="5" borderId="16" xfId="0" applyNumberFormat="1" applyFont="1" applyFill="1" applyBorder="1" applyProtection="1">
      <protection hidden="1"/>
    </xf>
    <xf numFmtId="2" fontId="12" fillId="5" borderId="17" xfId="0" applyNumberFormat="1" applyFont="1" applyFill="1" applyBorder="1" applyProtection="1">
      <protection hidden="1"/>
    </xf>
    <xf numFmtId="2" fontId="12" fillId="5" borderId="15" xfId="0" applyNumberFormat="1" applyFont="1" applyFill="1" applyBorder="1" applyProtection="1">
      <protection hidden="1"/>
    </xf>
    <xf numFmtId="0" fontId="12" fillId="6" borderId="0" xfId="0" applyFont="1" applyFill="1" applyAlignment="1" applyProtection="1">
      <alignment horizontal="left" vertical="center"/>
      <protection locked="0"/>
    </xf>
    <xf numFmtId="0" fontId="14" fillId="6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vertical="center"/>
      <protection locked="0"/>
    </xf>
    <xf numFmtId="164" fontId="12" fillId="6" borderId="0" xfId="0" applyNumberFormat="1" applyFont="1" applyFill="1" applyAlignment="1" applyProtection="1">
      <alignment horizontal="left" vertical="center"/>
      <protection locked="0"/>
    </xf>
    <xf numFmtId="0" fontId="19" fillId="8" borderId="11" xfId="0" applyFont="1" applyFill="1" applyBorder="1" applyProtection="1">
      <protection locked="0"/>
    </xf>
    <xf numFmtId="164" fontId="11" fillId="7" borderId="10" xfId="1" applyNumberFormat="1" applyFont="1" applyFill="1" applyAlignment="1" applyProtection="1">
      <alignment horizontal="left" vertical="center"/>
      <protection hidden="1"/>
    </xf>
    <xf numFmtId="2" fontId="11" fillId="7" borderId="10" xfId="1" applyNumberFormat="1" applyFont="1" applyFill="1" applyAlignment="1" applyProtection="1">
      <alignment horizontal="left" vertical="center"/>
      <protection hidden="1"/>
    </xf>
    <xf numFmtId="0" fontId="12" fillId="9" borderId="8" xfId="0" applyFont="1" applyFill="1" applyBorder="1" applyAlignment="1" applyProtection="1">
      <alignment horizontal="left" vertical="center"/>
      <protection locked="0"/>
    </xf>
    <xf numFmtId="0" fontId="12" fillId="9" borderId="4" xfId="0" applyFont="1" applyFill="1" applyBorder="1" applyAlignment="1" applyProtection="1">
      <alignment horizontal="left" vertical="center"/>
      <protection locked="0"/>
    </xf>
    <xf numFmtId="0" fontId="12" fillId="9" borderId="0" xfId="0" applyFont="1" applyFill="1" applyAlignment="1" applyProtection="1">
      <alignment horizontal="left" vertical="center"/>
      <protection locked="0"/>
    </xf>
    <xf numFmtId="0" fontId="12" fillId="9" borderId="5" xfId="0" applyFont="1" applyFill="1" applyBorder="1" applyAlignment="1" applyProtection="1">
      <alignment horizontal="left" vertical="center"/>
      <protection locked="0"/>
    </xf>
    <xf numFmtId="0" fontId="12" fillId="9" borderId="9" xfId="0" applyFont="1" applyFill="1" applyBorder="1" applyAlignment="1" applyProtection="1">
      <alignment horizontal="left" vertical="center"/>
      <protection locked="0"/>
    </xf>
    <xf numFmtId="0" fontId="12" fillId="9" borderId="7" xfId="0" applyFont="1" applyFill="1" applyBorder="1" applyAlignment="1" applyProtection="1">
      <alignment horizontal="left" vertical="center"/>
      <protection locked="0"/>
    </xf>
    <xf numFmtId="0" fontId="12" fillId="9" borderId="0" xfId="0" applyFont="1" applyFill="1" applyAlignment="1" applyProtection="1">
      <alignment vertical="center"/>
      <protection locked="0"/>
    </xf>
    <xf numFmtId="0" fontId="12" fillId="9" borderId="0" xfId="0" applyFont="1" applyFill="1" applyAlignment="1" applyProtection="1">
      <alignment horizontal="left" vertical="center"/>
      <protection hidden="1"/>
    </xf>
    <xf numFmtId="0" fontId="14" fillId="9" borderId="2" xfId="0" applyFont="1" applyFill="1" applyBorder="1" applyAlignment="1" applyProtection="1">
      <alignment horizontal="left" vertical="center"/>
      <protection hidden="1"/>
    </xf>
    <xf numFmtId="0" fontId="12" fillId="9" borderId="5" xfId="0" applyFont="1" applyFill="1" applyBorder="1" applyAlignment="1" applyProtection="1">
      <alignment vertical="center"/>
      <protection locked="0"/>
    </xf>
    <xf numFmtId="0" fontId="14" fillId="9" borderId="6" xfId="0" applyFont="1" applyFill="1" applyBorder="1" applyAlignment="1" applyProtection="1">
      <alignment horizontal="left" vertical="center"/>
      <protection hidden="1"/>
    </xf>
    <xf numFmtId="14" fontId="12" fillId="9" borderId="9" xfId="0" applyNumberFormat="1" applyFont="1" applyFill="1" applyBorder="1" applyAlignment="1" applyProtection="1">
      <alignment vertical="center"/>
      <protection locked="0"/>
    </xf>
    <xf numFmtId="14" fontId="12" fillId="9" borderId="9" xfId="0" applyNumberFormat="1" applyFont="1" applyFill="1" applyBorder="1" applyAlignment="1" applyProtection="1">
      <alignment horizontal="left" vertical="center"/>
      <protection locked="0"/>
    </xf>
    <xf numFmtId="0" fontId="12" fillId="9" borderId="7" xfId="0" applyFont="1" applyFill="1" applyBorder="1" applyAlignment="1" applyProtection="1">
      <alignment vertical="center"/>
      <protection locked="0"/>
    </xf>
    <xf numFmtId="0" fontId="12" fillId="9" borderId="3" xfId="0" applyFont="1" applyFill="1" applyBorder="1" applyAlignment="1" applyProtection="1">
      <alignment horizontal="left" vertical="center"/>
      <protection locked="0"/>
    </xf>
    <xf numFmtId="0" fontId="14" fillId="9" borderId="2" xfId="0" applyFont="1" applyFill="1" applyBorder="1" applyAlignment="1" applyProtection="1">
      <alignment horizontal="left" vertical="center" wrapText="1"/>
      <protection hidden="1"/>
    </xf>
    <xf numFmtId="0" fontId="22" fillId="9" borderId="0" xfId="0" applyFont="1" applyFill="1" applyAlignment="1" applyProtection="1">
      <alignment horizontal="left" vertical="center"/>
      <protection hidden="1"/>
    </xf>
    <xf numFmtId="0" fontId="14" fillId="9" borderId="0" xfId="0" applyFont="1" applyFill="1" applyAlignment="1" applyProtection="1">
      <alignment horizontal="left" vertical="center"/>
      <protection locked="0"/>
    </xf>
    <xf numFmtId="0" fontId="14" fillId="9" borderId="0" xfId="0" applyFont="1" applyFill="1" applyAlignment="1" applyProtection="1">
      <alignment horizontal="left" vertical="center"/>
      <protection hidden="1"/>
    </xf>
    <xf numFmtId="0" fontId="12" fillId="9" borderId="9" xfId="0" applyFont="1" applyFill="1" applyBorder="1" applyAlignment="1" applyProtection="1">
      <alignment horizontal="left" vertical="center" wrapText="1"/>
      <protection locked="0"/>
    </xf>
    <xf numFmtId="0" fontId="17" fillId="9" borderId="3" xfId="0" applyFont="1" applyFill="1" applyBorder="1" applyAlignment="1" applyProtection="1">
      <alignment horizontal="left" vertical="center"/>
      <protection hidden="1"/>
    </xf>
    <xf numFmtId="164" fontId="12" fillId="9" borderId="0" xfId="0" applyNumberFormat="1" applyFont="1" applyFill="1" applyAlignment="1" applyProtection="1">
      <alignment horizontal="left" vertical="center"/>
      <protection locked="0"/>
    </xf>
    <xf numFmtId="0" fontId="12" fillId="9" borderId="2" xfId="0" applyFont="1" applyFill="1" applyBorder="1" applyAlignment="1" applyProtection="1">
      <alignment horizontal="left" vertical="center"/>
      <protection hidden="1"/>
    </xf>
    <xf numFmtId="0" fontId="18" fillId="9" borderId="0" xfId="0" applyFont="1" applyFill="1" applyAlignment="1" applyProtection="1">
      <alignment horizontal="left" vertical="center"/>
      <protection hidden="1"/>
    </xf>
    <xf numFmtId="0" fontId="12" fillId="9" borderId="6" xfId="0" applyFont="1" applyFill="1" applyBorder="1" applyAlignment="1" applyProtection="1">
      <alignment horizontal="left" vertical="center"/>
      <protection hidden="1"/>
    </xf>
    <xf numFmtId="165" fontId="18" fillId="9" borderId="9" xfId="0" applyNumberFormat="1" applyFont="1" applyFill="1" applyBorder="1" applyAlignment="1" applyProtection="1">
      <alignment horizontal="left" vertical="center"/>
      <protection hidden="1"/>
    </xf>
    <xf numFmtId="0" fontId="18" fillId="9" borderId="9" xfId="0" applyFont="1" applyFill="1" applyBorder="1" applyAlignment="1" applyProtection="1">
      <alignment horizontal="left" vertical="center"/>
      <protection hidden="1"/>
    </xf>
    <xf numFmtId="0" fontId="27" fillId="6" borderId="21" xfId="0" applyFont="1" applyFill="1" applyBorder="1" applyAlignment="1" applyProtection="1">
      <alignment horizontal="left" vertical="center"/>
      <protection locked="0"/>
    </xf>
    <xf numFmtId="0" fontId="27" fillId="6" borderId="22" xfId="0" applyFont="1" applyFill="1" applyBorder="1" applyAlignment="1" applyProtection="1">
      <alignment horizontal="left" vertical="center"/>
      <protection locked="0"/>
    </xf>
    <xf numFmtId="164" fontId="28" fillId="9" borderId="0" xfId="0" applyNumberFormat="1" applyFont="1" applyFill="1" applyAlignment="1" applyProtection="1">
      <alignment horizontal="left" vertical="center"/>
      <protection hidden="1"/>
    </xf>
    <xf numFmtId="164" fontId="12" fillId="9" borderId="23" xfId="0" applyNumberFormat="1" applyFont="1" applyFill="1" applyBorder="1" applyAlignment="1" applyProtection="1">
      <alignment horizontal="left" vertical="center"/>
      <protection hidden="1"/>
    </xf>
    <xf numFmtId="0" fontId="13" fillId="6" borderId="0" xfId="0" applyFont="1" applyFill="1" applyAlignment="1" applyProtection="1">
      <alignment horizontal="left" vertical="center"/>
      <protection hidden="1"/>
    </xf>
    <xf numFmtId="0" fontId="14" fillId="9" borderId="3" xfId="0" applyFont="1" applyFill="1" applyBorder="1" applyAlignment="1" applyProtection="1">
      <alignment horizontal="left" vertical="center"/>
      <protection hidden="1"/>
    </xf>
    <xf numFmtId="0" fontId="14" fillId="9" borderId="3" xfId="0" applyFont="1" applyFill="1" applyBorder="1" applyAlignment="1" applyProtection="1">
      <alignment horizontal="left" vertical="center" wrapText="1"/>
      <protection hidden="1"/>
    </xf>
    <xf numFmtId="0" fontId="22" fillId="9" borderId="8" xfId="0" applyFont="1" applyFill="1" applyBorder="1" applyAlignment="1" applyProtection="1">
      <alignment horizontal="left" vertical="center"/>
      <protection hidden="1"/>
    </xf>
    <xf numFmtId="0" fontId="25" fillId="6" borderId="20" xfId="0" applyFont="1" applyFill="1" applyBorder="1" applyAlignment="1" applyProtection="1">
      <alignment horizontal="left" vertical="center"/>
      <protection hidden="1"/>
    </xf>
    <xf numFmtId="0" fontId="11" fillId="8" borderId="12" xfId="0" applyFont="1" applyFill="1" applyBorder="1" applyProtection="1">
      <protection hidden="1"/>
    </xf>
    <xf numFmtId="2" fontId="11" fillId="8" borderId="12" xfId="0" applyNumberFormat="1" applyFont="1" applyFill="1" applyBorder="1" applyProtection="1">
      <protection hidden="1"/>
    </xf>
    <xf numFmtId="2" fontId="11" fillId="8" borderId="13" xfId="0" applyNumberFormat="1" applyFont="1" applyFill="1" applyBorder="1" applyProtection="1">
      <protection hidden="1"/>
    </xf>
    <xf numFmtId="0" fontId="11" fillId="7" borderId="10" xfId="1" applyFont="1" applyFill="1" applyAlignment="1" applyProtection="1">
      <alignment vertical="center" wrapText="1"/>
      <protection hidden="1"/>
    </xf>
    <xf numFmtId="0" fontId="11" fillId="7" borderId="10" xfId="1" applyFont="1" applyFill="1" applyProtection="1">
      <protection hidden="1"/>
    </xf>
    <xf numFmtId="2" fontId="11" fillId="7" borderId="10" xfId="1" applyNumberFormat="1" applyFont="1" applyFill="1" applyAlignment="1" applyProtection="1">
      <alignment horizontal="left" vertical="center" wrapText="1"/>
      <protection hidden="1"/>
    </xf>
    <xf numFmtId="2" fontId="12" fillId="5" borderId="16" xfId="0" applyNumberFormat="1" applyFont="1" applyFill="1" applyBorder="1" applyAlignment="1" applyProtection="1">
      <alignment wrapText="1"/>
      <protection hidden="1"/>
    </xf>
    <xf numFmtId="0" fontId="2" fillId="2" borderId="0" xfId="0" applyFont="1" applyFill="1" applyAlignment="1">
      <alignment horizontal="center"/>
    </xf>
    <xf numFmtId="0" fontId="16" fillId="9" borderId="6" xfId="0" applyFont="1" applyFill="1" applyBorder="1" applyAlignment="1" applyProtection="1">
      <alignment horizontal="left" vertical="center" wrapText="1"/>
      <protection hidden="1"/>
    </xf>
    <xf numFmtId="0" fontId="16" fillId="9" borderId="9" xfId="0" applyFont="1" applyFill="1" applyBorder="1" applyAlignment="1" applyProtection="1">
      <alignment horizontal="left" vertical="center" wrapText="1"/>
      <protection hidden="1"/>
    </xf>
    <xf numFmtId="0" fontId="22" fillId="10" borderId="3" xfId="0" applyFont="1" applyFill="1" applyBorder="1" applyAlignment="1" applyProtection="1">
      <alignment horizontal="center" vertical="center"/>
      <protection locked="0"/>
    </xf>
    <xf numFmtId="0" fontId="22" fillId="10" borderId="8" xfId="0" applyFont="1" applyFill="1" applyBorder="1" applyAlignment="1" applyProtection="1">
      <alignment horizontal="center" vertical="center"/>
      <protection locked="0"/>
    </xf>
    <xf numFmtId="0" fontId="22" fillId="10" borderId="4" xfId="0" applyFont="1" applyFill="1" applyBorder="1" applyAlignment="1" applyProtection="1">
      <alignment horizontal="center" vertical="center"/>
      <protection locked="0"/>
    </xf>
    <xf numFmtId="0" fontId="22" fillId="10" borderId="6" xfId="0" applyFont="1" applyFill="1" applyBorder="1" applyAlignment="1" applyProtection="1">
      <alignment horizontal="center" vertical="center"/>
      <protection locked="0"/>
    </xf>
    <xf numFmtId="0" fontId="22" fillId="10" borderId="9" xfId="0" applyFont="1" applyFill="1" applyBorder="1" applyAlignment="1" applyProtection="1">
      <alignment horizontal="center" vertical="center"/>
      <protection locked="0"/>
    </xf>
    <xf numFmtId="0" fontId="22" fillId="10" borderId="7" xfId="0" applyFont="1" applyFill="1" applyBorder="1" applyAlignment="1" applyProtection="1">
      <alignment horizontal="center" vertical="center"/>
      <protection locked="0"/>
    </xf>
    <xf numFmtId="0" fontId="12" fillId="5" borderId="19" xfId="0" applyFont="1" applyFill="1" applyBorder="1" applyAlignment="1" applyProtection="1">
      <alignment horizontal="center"/>
      <protection hidden="1"/>
    </xf>
    <xf numFmtId="0" fontId="12" fillId="5" borderId="18" xfId="0" applyFont="1" applyFill="1" applyBorder="1" applyAlignment="1" applyProtection="1">
      <alignment horizontal="center"/>
      <protection hidden="1"/>
    </xf>
    <xf numFmtId="0" fontId="23" fillId="4" borderId="24" xfId="0" applyFont="1" applyFill="1" applyBorder="1" applyAlignment="1" applyProtection="1">
      <alignment horizontal="left" vertical="top" wrapText="1"/>
      <protection hidden="1"/>
    </xf>
    <xf numFmtId="0" fontId="23" fillId="4" borderId="21" xfId="0" applyFont="1" applyFill="1" applyBorder="1" applyAlignment="1" applyProtection="1">
      <alignment horizontal="left" vertical="top" wrapText="1"/>
      <protection hidden="1"/>
    </xf>
    <xf numFmtId="0" fontId="23" fillId="4" borderId="22" xfId="0" applyFont="1" applyFill="1" applyBorder="1" applyAlignment="1" applyProtection="1">
      <alignment horizontal="left" vertical="top" wrapText="1"/>
      <protection hidden="1"/>
    </xf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colors>
    <mruColors>
      <color rgb="FFFFFF99"/>
      <color rgb="FF66CCFF"/>
      <color rgb="FFF4A91C"/>
      <color rgb="FF0000FF"/>
      <color rgb="FFFFCC66"/>
      <color rgb="FF1D86C8"/>
      <color rgb="FFF5AA00"/>
      <color rgb="FFFFCCFF"/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lic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c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28"/>
  <sheetViews>
    <sheetView topLeftCell="F1" workbookViewId="0">
      <selection activeCell="P3" sqref="P3"/>
    </sheetView>
  </sheetViews>
  <sheetFormatPr defaultColWidth="9" defaultRowHeight="19.5" x14ac:dyDescent="0.25"/>
  <cols>
    <col min="1" max="1" width="9" style="2"/>
    <col min="2" max="2" width="10.375" style="2" customWidth="1"/>
    <col min="3" max="3" width="20.5" style="2" customWidth="1"/>
    <col min="4" max="4" width="9" style="2"/>
    <col min="5" max="5" width="16.875" style="2" customWidth="1"/>
    <col min="6" max="6" width="14.75" style="2" customWidth="1"/>
    <col min="7" max="9" width="29.25" style="2" customWidth="1"/>
    <col min="10" max="10" width="11.25" style="2" customWidth="1"/>
    <col min="11" max="11" width="29" style="2" customWidth="1"/>
    <col min="12" max="12" width="12" style="2" customWidth="1"/>
    <col min="13" max="13" width="12.875" style="2" customWidth="1"/>
    <col min="14" max="14" width="21" style="2" customWidth="1"/>
    <col min="15" max="19" width="9" style="2"/>
    <col min="20" max="20" width="38.375" style="2" customWidth="1"/>
    <col min="21" max="16384" width="9" style="2"/>
  </cols>
  <sheetData>
    <row r="2" spans="2:20" s="1" customFormat="1" ht="20.25" x14ac:dyDescent="0.3">
      <c r="B2" s="1" t="s">
        <v>0</v>
      </c>
      <c r="C2" s="1" t="s">
        <v>1</v>
      </c>
      <c r="D2" s="1" t="s">
        <v>94</v>
      </c>
      <c r="E2" s="1" t="s">
        <v>2</v>
      </c>
      <c r="F2" s="1" t="s">
        <v>3</v>
      </c>
      <c r="G2" s="1" t="s">
        <v>4</v>
      </c>
      <c r="H2" s="2" t="s">
        <v>89</v>
      </c>
      <c r="J2" s="1" t="s">
        <v>5</v>
      </c>
      <c r="K2" s="1" t="s">
        <v>60</v>
      </c>
      <c r="L2" s="1" t="s">
        <v>1</v>
      </c>
      <c r="M2" s="1" t="s">
        <v>83</v>
      </c>
      <c r="N2" s="1" t="s">
        <v>82</v>
      </c>
      <c r="O2" s="73" t="s">
        <v>72</v>
      </c>
      <c r="P2" s="73"/>
      <c r="Q2" s="73"/>
      <c r="R2" s="73"/>
      <c r="S2" s="73"/>
    </row>
    <row r="3" spans="2:20" ht="20.25" x14ac:dyDescent="0.3">
      <c r="B3" s="2" t="s">
        <v>6</v>
      </c>
      <c r="C3" s="2" t="s">
        <v>7</v>
      </c>
      <c r="D3" s="3" t="s">
        <v>95</v>
      </c>
      <c r="E3" s="3" t="s">
        <v>8</v>
      </c>
      <c r="F3" s="2" t="s">
        <v>10</v>
      </c>
      <c r="G3" s="2" t="s">
        <v>11</v>
      </c>
      <c r="H3" s="2" t="s">
        <v>90</v>
      </c>
      <c r="I3" s="2" t="s">
        <v>78</v>
      </c>
      <c r="J3" s="2" t="s">
        <v>12</v>
      </c>
      <c r="K3" s="2" t="s">
        <v>9</v>
      </c>
      <c r="L3" s="2" t="s">
        <v>13</v>
      </c>
      <c r="M3" s="2">
        <v>4</v>
      </c>
      <c r="N3" s="2">
        <v>640</v>
      </c>
      <c r="O3" s="12" t="s">
        <v>50</v>
      </c>
      <c r="P3" s="10"/>
      <c r="Q3" s="10"/>
      <c r="R3" s="10"/>
      <c r="S3" s="10"/>
      <c r="T3" s="8" t="s">
        <v>75</v>
      </c>
    </row>
    <row r="4" spans="2:20" ht="28.5" x14ac:dyDescent="0.3">
      <c r="B4" s="2" t="s">
        <v>14</v>
      </c>
      <c r="C4" s="2" t="s">
        <v>15</v>
      </c>
      <c r="D4" s="3" t="s">
        <v>96</v>
      </c>
      <c r="E4" s="3" t="s">
        <v>16</v>
      </c>
      <c r="F4" s="2" t="s">
        <v>18</v>
      </c>
      <c r="G4" s="2" t="s">
        <v>19</v>
      </c>
      <c r="H4" s="2" t="s">
        <v>91</v>
      </c>
      <c r="I4" s="2" t="s">
        <v>76</v>
      </c>
      <c r="J4" s="2" t="s">
        <v>20</v>
      </c>
      <c r="K4" s="2" t="s">
        <v>17</v>
      </c>
      <c r="L4" s="2" t="s">
        <v>28</v>
      </c>
      <c r="M4" s="2">
        <v>5</v>
      </c>
      <c r="N4" s="2">
        <v>800</v>
      </c>
      <c r="O4" s="11" t="s">
        <v>73</v>
      </c>
      <c r="P4" s="10"/>
      <c r="Q4" s="10"/>
      <c r="R4" s="10"/>
      <c r="S4" s="10"/>
      <c r="T4" s="8" t="s">
        <v>71</v>
      </c>
    </row>
    <row r="5" spans="2:20" ht="20.25" x14ac:dyDescent="0.3">
      <c r="B5" s="2" t="s">
        <v>22</v>
      </c>
      <c r="C5" s="2" t="s">
        <v>23</v>
      </c>
      <c r="D5" s="3" t="s">
        <v>25</v>
      </c>
      <c r="E5" s="3" t="s">
        <v>24</v>
      </c>
      <c r="F5" s="2" t="s">
        <v>25</v>
      </c>
      <c r="G5" s="2" t="s">
        <v>26</v>
      </c>
      <c r="I5" s="2" t="s">
        <v>77</v>
      </c>
      <c r="J5" s="2" t="s">
        <v>27</v>
      </c>
      <c r="L5" s="2" t="s">
        <v>21</v>
      </c>
      <c r="M5" s="2">
        <v>7</v>
      </c>
      <c r="N5" s="2">
        <v>1120</v>
      </c>
    </row>
    <row r="6" spans="2:20" ht="20.25" x14ac:dyDescent="0.3">
      <c r="E6" s="3" t="s">
        <v>29</v>
      </c>
      <c r="G6" s="2" t="s">
        <v>59</v>
      </c>
      <c r="J6" s="2" t="s">
        <v>30</v>
      </c>
      <c r="L6" s="2" t="s">
        <v>59</v>
      </c>
      <c r="M6" s="2">
        <v>3</v>
      </c>
      <c r="N6" s="2">
        <v>150</v>
      </c>
    </row>
    <row r="7" spans="2:20" ht="20.25" x14ac:dyDescent="0.3">
      <c r="E7" s="3" t="s">
        <v>31</v>
      </c>
      <c r="J7" s="2" t="s">
        <v>32</v>
      </c>
      <c r="L7" s="2" t="s">
        <v>99</v>
      </c>
    </row>
    <row r="8" spans="2:20" ht="20.25" x14ac:dyDescent="0.3">
      <c r="E8" s="3" t="s">
        <v>33</v>
      </c>
      <c r="J8" s="2" t="s">
        <v>34</v>
      </c>
    </row>
    <row r="9" spans="2:20" ht="40.5" x14ac:dyDescent="0.3">
      <c r="E9" s="3" t="s">
        <v>35</v>
      </c>
      <c r="G9" s="5"/>
      <c r="H9" s="5"/>
      <c r="I9" s="5"/>
      <c r="J9" s="2" t="s">
        <v>36</v>
      </c>
      <c r="L9" s="13" t="s">
        <v>97</v>
      </c>
      <c r="M9" s="13" t="s">
        <v>98</v>
      </c>
      <c r="N9" s="13" t="s">
        <v>82</v>
      </c>
    </row>
    <row r="10" spans="2:20" ht="20.25" x14ac:dyDescent="0.3">
      <c r="E10" s="3" t="s">
        <v>37</v>
      </c>
      <c r="G10" s="4"/>
      <c r="H10" s="4"/>
      <c r="I10" s="4"/>
      <c r="J10" s="2" t="s">
        <v>38</v>
      </c>
      <c r="L10" s="2" t="s">
        <v>59</v>
      </c>
      <c r="M10" s="2">
        <v>0.9375</v>
      </c>
      <c r="N10" s="2">
        <v>150</v>
      </c>
    </row>
    <row r="11" spans="2:20" ht="20.25" x14ac:dyDescent="0.3">
      <c r="E11" s="3" t="s">
        <v>39</v>
      </c>
      <c r="J11" s="2" t="s">
        <v>40</v>
      </c>
      <c r="L11" s="2" t="s">
        <v>99</v>
      </c>
      <c r="M11" s="2">
        <v>1.25</v>
      </c>
      <c r="N11" s="2">
        <v>200</v>
      </c>
    </row>
    <row r="12" spans="2:20" ht="20.25" x14ac:dyDescent="0.3">
      <c r="E12" s="3" t="s">
        <v>41</v>
      </c>
      <c r="L12" s="2" t="s">
        <v>13</v>
      </c>
      <c r="M12" s="2">
        <v>1.875</v>
      </c>
      <c r="N12" s="2">
        <v>300</v>
      </c>
    </row>
    <row r="13" spans="2:20" ht="20.25" x14ac:dyDescent="0.3">
      <c r="E13" s="3" t="s">
        <v>42</v>
      </c>
      <c r="L13" s="2" t="s">
        <v>28</v>
      </c>
      <c r="M13" s="2">
        <v>2.5</v>
      </c>
      <c r="N13" s="2">
        <v>400</v>
      </c>
    </row>
    <row r="14" spans="2:20" ht="20.25" x14ac:dyDescent="0.3">
      <c r="E14" s="3" t="s">
        <v>43</v>
      </c>
      <c r="L14" s="2" t="s">
        <v>21</v>
      </c>
      <c r="M14" s="2">
        <v>3.125</v>
      </c>
      <c r="N14" s="2">
        <v>500</v>
      </c>
    </row>
    <row r="20" spans="3:7" x14ac:dyDescent="0.25">
      <c r="C20" s="2" t="s">
        <v>44</v>
      </c>
    </row>
    <row r="21" spans="3:7" x14ac:dyDescent="0.25">
      <c r="C21" s="2" t="s">
        <v>45</v>
      </c>
    </row>
    <row r="22" spans="3:7" x14ac:dyDescent="0.25">
      <c r="E22" s="7"/>
    </row>
    <row r="23" spans="3:7" ht="38.25" x14ac:dyDescent="0.25">
      <c r="C23" s="7" t="s">
        <v>46</v>
      </c>
      <c r="D23" s="9" t="s">
        <v>84</v>
      </c>
      <c r="E23" s="9" t="s">
        <v>86</v>
      </c>
      <c r="F23" s="2" t="s">
        <v>87</v>
      </c>
      <c r="G23" s="2" t="s">
        <v>88</v>
      </c>
    </row>
    <row r="24" spans="3:7" ht="38.25" x14ac:dyDescent="0.25">
      <c r="C24" s="9" t="s">
        <v>70</v>
      </c>
      <c r="D24" s="9" t="s">
        <v>85</v>
      </c>
    </row>
    <row r="25" spans="3:7" ht="38.25" x14ac:dyDescent="0.25">
      <c r="C25" s="7" t="s">
        <v>47</v>
      </c>
      <c r="D25" s="9" t="s">
        <v>84</v>
      </c>
    </row>
    <row r="26" spans="3:7" ht="38.25" x14ac:dyDescent="0.25">
      <c r="C26" s="7" t="s">
        <v>48</v>
      </c>
      <c r="D26" s="9" t="s">
        <v>84</v>
      </c>
    </row>
    <row r="27" spans="3:7" ht="38.25" x14ac:dyDescent="0.25">
      <c r="C27" s="7" t="s">
        <v>49</v>
      </c>
      <c r="D27" s="9" t="s">
        <v>84</v>
      </c>
    </row>
    <row r="28" spans="3:7" x14ac:dyDescent="0.25">
      <c r="C28" s="6"/>
    </row>
  </sheetData>
  <mergeCells count="1">
    <mergeCell ref="O2:S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40"/>
  <sheetViews>
    <sheetView tabSelected="1" view="pageBreakPreview" topLeftCell="A10" zoomScale="70" zoomScaleNormal="100" zoomScaleSheetLayoutView="70" zoomScalePageLayoutView="145" workbookViewId="0">
      <selection activeCell="H16" sqref="H16"/>
    </sheetView>
  </sheetViews>
  <sheetFormatPr defaultRowHeight="18.75" x14ac:dyDescent="0.3"/>
  <cols>
    <col min="1" max="1" width="9" style="23"/>
    <col min="2" max="2" width="45.875" style="23" bestFit="1" customWidth="1"/>
    <col min="3" max="3" width="24.375" style="23" customWidth="1"/>
    <col min="4" max="4" width="47" style="23" customWidth="1"/>
    <col min="5" max="5" width="21" style="23" customWidth="1"/>
    <col min="6" max="16384" width="9" style="23"/>
  </cols>
  <sheetData>
    <row r="1" spans="2:5" x14ac:dyDescent="0.3">
      <c r="B1" s="76" t="s">
        <v>73</v>
      </c>
      <c r="C1" s="77"/>
      <c r="D1" s="77"/>
      <c r="E1" s="78"/>
    </row>
    <row r="2" spans="2:5" ht="19.5" thickBot="1" x14ac:dyDescent="0.35">
      <c r="B2" s="79"/>
      <c r="C2" s="80"/>
      <c r="D2" s="80"/>
      <c r="E2" s="81"/>
    </row>
    <row r="3" spans="2:5" ht="19.5" thickBot="1" x14ac:dyDescent="0.35">
      <c r="B3" s="61" t="s">
        <v>64</v>
      </c>
    </row>
    <row r="4" spans="2:5" x14ac:dyDescent="0.3">
      <c r="B4" s="62" t="s">
        <v>65</v>
      </c>
      <c r="C4" s="30"/>
      <c r="D4" s="30"/>
      <c r="E4" s="31"/>
    </row>
    <row r="5" spans="2:5" x14ac:dyDescent="0.3">
      <c r="B5" s="38" t="s">
        <v>66</v>
      </c>
      <c r="C5" s="32"/>
      <c r="D5" s="32"/>
      <c r="E5" s="33"/>
    </row>
    <row r="6" spans="2:5" x14ac:dyDescent="0.3">
      <c r="B6" s="38" t="s">
        <v>67</v>
      </c>
      <c r="C6" s="32"/>
      <c r="D6" s="32"/>
      <c r="E6" s="33"/>
    </row>
    <row r="7" spans="2:5" x14ac:dyDescent="0.3">
      <c r="B7" s="38" t="s">
        <v>100</v>
      </c>
      <c r="C7" s="32" t="s">
        <v>96</v>
      </c>
      <c r="D7" s="32"/>
      <c r="E7" s="33"/>
    </row>
    <row r="8" spans="2:5" x14ac:dyDescent="0.3">
      <c r="B8" s="38" t="s">
        <v>68</v>
      </c>
      <c r="C8" s="32"/>
      <c r="D8" s="32"/>
      <c r="E8" s="33"/>
    </row>
    <row r="9" spans="2:5" ht="19.5" thickBot="1" x14ac:dyDescent="0.35">
      <c r="B9" s="40" t="s">
        <v>69</v>
      </c>
      <c r="C9" s="34"/>
      <c r="D9" s="34"/>
      <c r="E9" s="35"/>
    </row>
    <row r="10" spans="2:5" x14ac:dyDescent="0.3">
      <c r="B10" s="24"/>
    </row>
    <row r="11" spans="2:5" ht="19.5" thickBot="1" x14ac:dyDescent="0.35">
      <c r="B11" s="61" t="s">
        <v>58</v>
      </c>
    </row>
    <row r="12" spans="2:5" ht="37.5" x14ac:dyDescent="0.3">
      <c r="B12" s="63" t="s">
        <v>103</v>
      </c>
      <c r="C12" s="30"/>
      <c r="D12" s="30"/>
      <c r="E12" s="31"/>
    </row>
    <row r="13" spans="2:5" x14ac:dyDescent="0.3">
      <c r="B13" s="38" t="s">
        <v>51</v>
      </c>
      <c r="C13" s="32" t="s">
        <v>25</v>
      </c>
      <c r="D13" s="32"/>
      <c r="E13" s="33"/>
    </row>
    <row r="14" spans="2:5" x14ac:dyDescent="0.3">
      <c r="B14" s="38" t="s">
        <v>4</v>
      </c>
      <c r="C14" s="36" t="s">
        <v>109</v>
      </c>
      <c r="D14" s="37" t="str">
        <f>IF(C14=تعريفات!G4,"Type of Employment:","")</f>
        <v/>
      </c>
      <c r="E14" s="33"/>
    </row>
    <row r="15" spans="2:5" x14ac:dyDescent="0.3">
      <c r="B15" s="38" t="s">
        <v>57</v>
      </c>
      <c r="C15" s="36"/>
      <c r="D15" s="32"/>
      <c r="E15" s="33"/>
    </row>
    <row r="16" spans="2:5" x14ac:dyDescent="0.3">
      <c r="B16" s="38" t="s">
        <v>56</v>
      </c>
      <c r="C16" s="32" t="s">
        <v>28</v>
      </c>
      <c r="D16" s="32"/>
      <c r="E16" s="33"/>
    </row>
    <row r="17" spans="2:5" x14ac:dyDescent="0.3">
      <c r="B17" s="38" t="s">
        <v>61</v>
      </c>
      <c r="C17" s="32"/>
      <c r="D17" s="32"/>
      <c r="E17" s="33"/>
    </row>
    <row r="18" spans="2:5" x14ac:dyDescent="0.3">
      <c r="B18" s="38" t="s">
        <v>63</v>
      </c>
      <c r="C18" s="32"/>
      <c r="D18" s="32"/>
      <c r="E18" s="33"/>
    </row>
    <row r="19" spans="2:5" x14ac:dyDescent="0.3">
      <c r="B19" s="38" t="s">
        <v>62</v>
      </c>
      <c r="C19" s="32"/>
      <c r="D19" s="32"/>
      <c r="E19" s="33"/>
    </row>
    <row r="20" spans="2:5" x14ac:dyDescent="0.3">
      <c r="B20" s="38" t="str">
        <f>IF(C14=تعريفات!G3, "School", " " )</f>
        <v>School</v>
      </c>
      <c r="C20" s="36"/>
      <c r="D20" s="32"/>
      <c r="E20" s="39"/>
    </row>
    <row r="21" spans="2:5" x14ac:dyDescent="0.3">
      <c r="B21" s="38" t="str">
        <f>IF(C14=تعريفات!G3,"Job Title","")</f>
        <v>Job Title</v>
      </c>
      <c r="C21" s="36"/>
      <c r="D21" s="32"/>
      <c r="E21" s="39"/>
    </row>
    <row r="22" spans="2:5" x14ac:dyDescent="0.3">
      <c r="B22" s="38" t="str">
        <f>IF(C14=تعريفات!G3,"Department","")</f>
        <v>Department</v>
      </c>
      <c r="C22" s="36"/>
      <c r="D22" s="32"/>
      <c r="E22" s="39"/>
    </row>
    <row r="23" spans="2:5" x14ac:dyDescent="0.3">
      <c r="B23" s="38" t="str">
        <f>IF(C14=تعريفات!G6,"University","")</f>
        <v/>
      </c>
      <c r="C23" s="36"/>
      <c r="D23" s="32"/>
      <c r="E23" s="39"/>
    </row>
    <row r="24" spans="2:5" x14ac:dyDescent="0.3">
      <c r="B24" s="38" t="str">
        <f>IF(C14=تعريفات!G6,"Scholarship Available?","")</f>
        <v/>
      </c>
      <c r="C24" s="36"/>
      <c r="D24" s="32"/>
      <c r="E24" s="39"/>
    </row>
    <row r="25" spans="2:5" x14ac:dyDescent="0.3">
      <c r="B25" s="38" t="str">
        <f>IF(C24=تعريفات!K3,"Scholarship Provdider","")</f>
        <v/>
      </c>
      <c r="C25" s="36"/>
      <c r="D25" s="32"/>
      <c r="E25" s="39"/>
    </row>
    <row r="26" spans="2:5" ht="19.5" thickBot="1" x14ac:dyDescent="0.35">
      <c r="B26" s="40" t="str">
        <f>IF(C24=تعريفات!K3,"Scholarship period","")</f>
        <v/>
      </c>
      <c r="C26" s="41"/>
      <c r="D26" s="42"/>
      <c r="E26" s="43"/>
    </row>
    <row r="27" spans="2:5" x14ac:dyDescent="0.3">
      <c r="E27" s="25"/>
    </row>
    <row r="28" spans="2:5" ht="19.5" thickBot="1" x14ac:dyDescent="0.35">
      <c r="B28" s="61" t="s">
        <v>101</v>
      </c>
    </row>
    <row r="29" spans="2:5" ht="15.75" customHeight="1" x14ac:dyDescent="0.3">
      <c r="B29" s="44"/>
      <c r="C29" s="64" t="s">
        <v>74</v>
      </c>
      <c r="D29" s="64" t="s">
        <v>81</v>
      </c>
      <c r="E29" s="31"/>
    </row>
    <row r="30" spans="2:5" x14ac:dyDescent="0.3">
      <c r="B30" s="45" t="str">
        <f>IF(C14=تعريفات!G3:G3,"", "Maximum Salary
(According to the regulation):")</f>
        <v/>
      </c>
      <c r="C30" s="46" t="str">
        <f>IF(C7=تعريفات!D3,(IF('Application '!C16=تعريفات!L10,تعريفات!N10,(IF('Application '!C16=تعريفات!L11,تعريفات!N11,IF('Application '!C16=تعريفات!L12,تعريفات!N12,IF(C16=تعريفات!L13,تعريفات!N13,IF(C16=تعريفات!L14,تعريفات!N14))))))),IF(C14=تعريفات!G6,تعريفات!N6,IF(C14=تعريفات!G3,"",IF('Application '!C16=تعريفات!L3,تعريفات!N3,(IF('Application '!C16=تعريفات!L4,تعريفات!N4,(IF('Application '!C16=تعريفات!L5,تعريفات!N5))))))))</f>
        <v/>
      </c>
      <c r="D30" s="46" t="str">
        <f>IF(C14=تعريفات!G3,"",IF(AND(C7=تعريفات!D3,'Application '!C14=تعريفات!G6),'Application '!C30/160,IF(C14=تعريفات!G6,"3",'Application '!C30/160)))</f>
        <v/>
      </c>
      <c r="E30" s="33"/>
    </row>
    <row r="31" spans="2:5" ht="60" customHeight="1" x14ac:dyDescent="0.3">
      <c r="B31" s="45" t="str">
        <f>IF(C14=تعريفات!G3,"Salary (without any incentives or overtime)","")</f>
        <v>Salary (without any incentives or overtime)</v>
      </c>
      <c r="C31" s="47">
        <v>500</v>
      </c>
      <c r="D31" s="48">
        <f>IF(C14=تعريفات!G3,C31/240,"")</f>
        <v>2.0833333333333335</v>
      </c>
      <c r="E31" s="33"/>
    </row>
    <row r="32" spans="2:5" ht="60" customHeight="1" x14ac:dyDescent="0.3">
      <c r="B32" s="45" t="str">
        <f>IF(C14=تعريفات!G3,"Maximum Salary /Month","")</f>
        <v>Maximum Salary /Month</v>
      </c>
      <c r="C32" s="48">
        <f>IF(C14=تعريفات!G3,D31*40,"")</f>
        <v>83.333333333333343</v>
      </c>
      <c r="D32" s="47"/>
      <c r="E32" s="33"/>
    </row>
    <row r="33" spans="2:5" ht="33" customHeight="1" thickBot="1" x14ac:dyDescent="0.35">
      <c r="B33" s="74" t="str">
        <f>IF(B1=تعريفات!O4,"Maximum Salary (According to the Appointment Letter) = ",IF(C14=تعريفات!G6,"Maximum Hours",""))</f>
        <v xml:space="preserve">Maximum Salary (According to the Appointment Letter) = </v>
      </c>
      <c r="C33" s="75"/>
      <c r="D33" s="49"/>
      <c r="E33" s="35"/>
    </row>
    <row r="34" spans="2:5" ht="19.5" x14ac:dyDescent="0.3">
      <c r="B34" s="50" t="str">
        <f>IF(B1=تعريفات!O3,"Appointment Interval as (Month/Day/Year)","Interval According to Appointment Letter as (Month/ day/Year):")</f>
        <v>Interval According to Appointment Letter as (Month/ day/Year):</v>
      </c>
      <c r="C34" s="30"/>
      <c r="D34" s="30"/>
      <c r="E34" s="31"/>
    </row>
    <row r="35" spans="2:5" x14ac:dyDescent="0.3">
      <c r="B35" s="52" t="s">
        <v>79</v>
      </c>
      <c r="C35" s="51">
        <v>44605</v>
      </c>
      <c r="D35" s="59" t="str">
        <f>IF(B1=تعريفات!O3,"","From (Filled automatically to the time sheet):")</f>
        <v>From (Filled automatically to the time sheet):</v>
      </c>
      <c r="E35" s="60">
        <f>IF(B1=تعريفات!O3,"",'Time sheet'!F5)</f>
        <v>44605</v>
      </c>
    </row>
    <row r="36" spans="2:5" x14ac:dyDescent="0.3">
      <c r="B36" s="52" t="s">
        <v>80</v>
      </c>
      <c r="C36" s="51">
        <v>44633</v>
      </c>
      <c r="D36" s="59" t="str">
        <f>IF(B1=تعريفات!O3,"","To (Filled automatically from the time sheet):")</f>
        <v>To (Filled automatically from the time sheet):</v>
      </c>
      <c r="E36" s="60">
        <f>IF(B1=تعريفات!O3,"",'Time sheet'!G5)</f>
        <v>44621</v>
      </c>
    </row>
    <row r="37" spans="2:5" x14ac:dyDescent="0.3">
      <c r="B37" s="52" t="str">
        <f>IF(B1=تعريفات!O4,"Number of Hours:","")</f>
        <v>Number of Hours:</v>
      </c>
      <c r="C37" s="53">
        <f>IF(B37="","",IF(OR(E35&lt;C35,E36&gt;C36),"Wrong Period",'Time sheet'!E34))</f>
        <v>188</v>
      </c>
      <c r="D37" s="53" t="str">
        <f>IF(B1=تعريفات!O4,IF(AND(C14=تعريفات!G3,'Time sheet'!C34&gt;40),"Exceed Max",IF(AND(C14=تعريفات!G6,C37&gt;48),"Exceed MAX","")),"")</f>
        <v>Exceed Max</v>
      </c>
      <c r="E37" s="33"/>
    </row>
    <row r="38" spans="2:5" ht="19.5" thickBot="1" x14ac:dyDescent="0.35">
      <c r="B38" s="54" t="str">
        <f>IF(B1=تعريفات!O4,"Payment:","")</f>
        <v>Payment:</v>
      </c>
      <c r="C38" s="55">
        <f>IF(B1=تعريفات!O4,IF(C14=تعريفات!G3,C37*D31,C37*D30),"")</f>
        <v>391.66666666666669</v>
      </c>
      <c r="D38" s="56" t="str">
        <f>IF(B1=تعريفات!O4,IF(AND(C14=تعريفات!G3,'Application '!C38&gt;'Application '!C32),"Exceed Max",IF(C38&gt;D33,"Exceed MAX","")),"")</f>
        <v>Exceed Max</v>
      </c>
      <c r="E38" s="35"/>
    </row>
    <row r="39" spans="2:5" ht="19.5" thickBot="1" x14ac:dyDescent="0.35">
      <c r="C39" s="26"/>
    </row>
    <row r="40" spans="2:5" ht="20.25" thickBot="1" x14ac:dyDescent="0.35">
      <c r="B40" s="65" t="s">
        <v>105</v>
      </c>
      <c r="C40" s="57"/>
      <c r="D40" s="57"/>
      <c r="E40" s="58"/>
    </row>
  </sheetData>
  <sheetProtection algorithmName="SHA-512" hashValue="d0seJm5XLA8kv+801Tbt89LTGVQrCV6NnS5Yg7bMWnGx1LRC889hADtRhdWzu7Mxq6GiXiTZmZ0Y88f8Iw7uig==" saltValue="KEfuuaOjYfujwhHSDM4WTw==" spinCount="100000" sheet="1" objects="1" scenarios="1"/>
  <dataConsolidate/>
  <mergeCells count="2">
    <mergeCell ref="B33:C33"/>
    <mergeCell ref="B1:E2"/>
  </mergeCells>
  <dataValidations count="1">
    <dataValidation type="list" allowBlank="1" showInputMessage="1" showErrorMessage="1" sqref="E22:E27" xr:uid="{00000000-0002-0000-0100-000000000000}">
      <formula1>$I$11:$I$20</formula1>
    </dataValidation>
  </dataValidations>
  <pageMargins left="0.7" right="0.7" top="0.75" bottom="0.75" header="0.3" footer="0.3"/>
  <pageSetup scale="72" orientation="portrait" r:id="rId1"/>
  <headerFooter>
    <oddFooter>Page &amp;P</oddFoot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1000000}">
          <x14:formula1>
            <xm:f>تعريفات!$F$3:$F$5</xm:f>
          </x14:formula1>
          <xm:sqref>C13</xm:sqref>
        </x14:dataValidation>
        <x14:dataValidation type="list" allowBlank="1" showInputMessage="1" showErrorMessage="1" xr:uid="{00000000-0002-0000-0100-000002000000}">
          <x14:formula1>
            <xm:f>تعريفات!$J$3:$J$12</xm:f>
          </x14:formula1>
          <xm:sqref>E20</xm:sqref>
        </x14:dataValidation>
        <x14:dataValidation type="list" allowBlank="1" showInputMessage="1" showErrorMessage="1" xr:uid="{00000000-0002-0000-0100-000003000000}">
          <x14:formula1>
            <xm:f>تعريفات!$K$3:$K$5</xm:f>
          </x14:formula1>
          <xm:sqref>C24</xm:sqref>
        </x14:dataValidation>
        <x14:dataValidation type="list" allowBlank="1" showInputMessage="1" showErrorMessage="1" xr:uid="{00000000-0002-0000-0100-000004000000}">
          <x14:formula1>
            <xm:f>تعريفات!$O$3:$O$4</xm:f>
          </x14:formula1>
          <xm:sqref>B1</xm:sqref>
        </x14:dataValidation>
        <x14:dataValidation type="list" allowBlank="1" showInputMessage="1" showErrorMessage="1" xr:uid="{00000000-0002-0000-0100-000005000000}">
          <x14:formula1>
            <xm:f>تعريفات!$G$3:$G$7</xm:f>
          </x14:formula1>
          <xm:sqref>C14</xm:sqref>
        </x14:dataValidation>
        <x14:dataValidation type="list" allowBlank="1" showInputMessage="1" showErrorMessage="1" xr:uid="{00000000-0002-0000-0100-000006000000}">
          <x14:formula1>
            <xm:f>تعريفات!$I$4:$I$6</xm:f>
          </x14:formula1>
          <xm:sqref>E14</xm:sqref>
        </x14:dataValidation>
        <x14:dataValidation type="list" allowBlank="1" showInputMessage="1" showErrorMessage="1" xr:uid="{00000000-0002-0000-0100-000007000000}">
          <x14:formula1>
            <xm:f>تعريفات!$L$3:$L$7</xm:f>
          </x14:formula1>
          <xm:sqref>C16</xm:sqref>
        </x14:dataValidation>
        <x14:dataValidation type="list" allowBlank="1" showInputMessage="1" showErrorMessage="1" xr:uid="{00000000-0002-0000-0100-000008000000}">
          <x14:formula1>
            <xm:f>تعريفات!$D$3:$D$5</xm:f>
          </x14:formula1>
          <xm:sqref>C7</xm:sqref>
        </x14:dataValidation>
        <x14:dataValidation type="list" allowBlank="1" showInputMessage="1" showErrorMessage="1" xr:uid="{00000000-0002-0000-0100-000009000000}">
          <x14:formula1>
            <xm:f>تعريفات!$J$3:$J$11</xm:f>
          </x14:formula1>
          <xm:sqref>C5 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"/>
  <sheetViews>
    <sheetView view="pageBreakPreview" zoomScale="85" zoomScaleNormal="100" zoomScaleSheetLayoutView="85" zoomScalePageLayoutView="130" workbookViewId="0">
      <selection activeCell="E21" sqref="E21"/>
    </sheetView>
  </sheetViews>
  <sheetFormatPr defaultRowHeight="18.75" x14ac:dyDescent="0.3"/>
  <cols>
    <col min="1" max="1" width="9" style="14"/>
    <col min="2" max="2" width="23.375" style="14" customWidth="1"/>
    <col min="3" max="3" width="12.25" style="15" customWidth="1"/>
    <col min="4" max="4" width="30" style="15" bestFit="1" customWidth="1"/>
    <col min="5" max="5" width="38.25" style="15" bestFit="1" customWidth="1"/>
    <col min="6" max="6" width="20.625" style="14" customWidth="1"/>
    <col min="7" max="7" width="26.375" style="14" customWidth="1"/>
    <col min="8" max="8" width="10.75" style="14" customWidth="1"/>
    <col min="9" max="11" width="9" style="14"/>
    <col min="12" max="12" width="9.625" style="14" customWidth="1"/>
    <col min="13" max="16384" width="9" style="14"/>
  </cols>
  <sheetData>
    <row r="1" spans="1:12" ht="19.5" thickBot="1" x14ac:dyDescent="0.35"/>
    <row r="2" spans="1:12" ht="45" customHeight="1" thickBot="1" x14ac:dyDescent="0.35">
      <c r="A2" s="84" t="s">
        <v>110</v>
      </c>
      <c r="B2" s="85"/>
      <c r="C2" s="85"/>
      <c r="D2" s="85"/>
      <c r="E2" s="86"/>
    </row>
    <row r="3" spans="1:12" ht="18" customHeight="1" x14ac:dyDescent="0.35">
      <c r="A3" s="27"/>
      <c r="B3" s="66" t="s">
        <v>104</v>
      </c>
      <c r="C3" s="67" t="s">
        <v>52</v>
      </c>
      <c r="D3" s="67" t="s">
        <v>107</v>
      </c>
      <c r="E3" s="68" t="s">
        <v>108</v>
      </c>
      <c r="F3" s="67" t="s">
        <v>102</v>
      </c>
      <c r="G3" s="67"/>
    </row>
    <row r="4" spans="1:12" ht="19.5" thickBot="1" x14ac:dyDescent="0.35">
      <c r="A4" s="19">
        <v>1</v>
      </c>
      <c r="B4" s="16">
        <v>44605</v>
      </c>
      <c r="C4" s="17">
        <v>2</v>
      </c>
      <c r="D4" s="17" t="s">
        <v>90</v>
      </c>
      <c r="E4" s="22">
        <f>IF('Application '!C$14=تعريفات!G$3,IF('Time sheet'!D4=تعريفات!H$3,'Time sheet'!C4*1.5,'Time sheet'!C4*1.25),'Time sheet'!C4)</f>
        <v>3</v>
      </c>
      <c r="F4" s="69" t="s">
        <v>53</v>
      </c>
      <c r="G4" s="70" t="s">
        <v>54</v>
      </c>
      <c r="L4" s="18"/>
    </row>
    <row r="5" spans="1:12" ht="20.25" thickTop="1" thickBot="1" x14ac:dyDescent="0.35">
      <c r="A5" s="19">
        <v>2</v>
      </c>
      <c r="B5" s="16">
        <v>44605</v>
      </c>
      <c r="C5" s="17">
        <v>5</v>
      </c>
      <c r="D5" s="17" t="s">
        <v>91</v>
      </c>
      <c r="E5" s="22">
        <f>IF('Application '!C$14=تعريفات!G$3,IF('Time sheet'!D5=تعريفات!H$3,'Time sheet'!C5*1.5,'Time sheet'!C5*1.25),'Time sheet'!C5)</f>
        <v>6.25</v>
      </c>
      <c r="F5" s="28">
        <f>B4</f>
        <v>44605</v>
      </c>
      <c r="G5" s="28">
        <f>LOOKUP(2,1/(B4:B33&lt;&gt;""),B4:B33)</f>
        <v>44621</v>
      </c>
    </row>
    <row r="6" spans="1:12" ht="20.25" thickTop="1" thickBot="1" x14ac:dyDescent="0.35">
      <c r="A6" s="19">
        <v>3</v>
      </c>
      <c r="B6" s="16">
        <v>44606</v>
      </c>
      <c r="C6" s="17">
        <v>5</v>
      </c>
      <c r="D6" s="17"/>
      <c r="E6" s="22">
        <f>IF('Application '!C$14=تعريفات!G$3,IF('Time sheet'!D6=تعريفات!H$3,'Time sheet'!C6*1.5,'Time sheet'!C6*1.25),'Time sheet'!C6)</f>
        <v>6.25</v>
      </c>
      <c r="F6" s="29" t="s">
        <v>92</v>
      </c>
      <c r="G6" s="29">
        <f>C34</f>
        <v>147</v>
      </c>
    </row>
    <row r="7" spans="1:12" ht="39" thickTop="1" thickBot="1" x14ac:dyDescent="0.35">
      <c r="A7" s="19">
        <v>4</v>
      </c>
      <c r="B7" s="16">
        <v>44607</v>
      </c>
      <c r="C7" s="17">
        <v>5</v>
      </c>
      <c r="D7" s="17" t="s">
        <v>91</v>
      </c>
      <c r="E7" s="22">
        <f>IF('Application '!C$14=تعريفات!G$3,IF('Time sheet'!D7=تعريفات!H$3,'Time sheet'!C7*1.5,'Time sheet'!C7*1.25),'Time sheet'!C7)</f>
        <v>6.25</v>
      </c>
      <c r="F7" s="71" t="s">
        <v>93</v>
      </c>
      <c r="G7" s="29">
        <f>E34</f>
        <v>188</v>
      </c>
    </row>
    <row r="8" spans="1:12" ht="19.5" thickTop="1" x14ac:dyDescent="0.3">
      <c r="A8" s="19">
        <f>A7+1</f>
        <v>5</v>
      </c>
      <c r="B8" s="16">
        <v>44608</v>
      </c>
      <c r="C8" s="17">
        <v>5</v>
      </c>
      <c r="D8" s="17" t="s">
        <v>90</v>
      </c>
      <c r="E8" s="22">
        <f>IF('Application '!C$14=تعريفات!G$3,IF('Time sheet'!D8=تعريفات!H$3,'Time sheet'!C8*1.5,'Time sheet'!C8*1.25),'Time sheet'!C8)</f>
        <v>7.5</v>
      </c>
    </row>
    <row r="9" spans="1:12" x14ac:dyDescent="0.3">
      <c r="A9" s="19">
        <f t="shared" ref="A9:A33" si="0">A8+1</f>
        <v>6</v>
      </c>
      <c r="B9" s="16">
        <v>44609</v>
      </c>
      <c r="C9" s="17">
        <v>5</v>
      </c>
      <c r="D9" s="17" t="s">
        <v>90</v>
      </c>
      <c r="E9" s="22">
        <f>IF('Application '!C$14=تعريفات!G$3,IF('Time sheet'!D9=تعريفات!H$3,'Time sheet'!C9*1.5,'Time sheet'!C9*1.25),'Time sheet'!C9)</f>
        <v>7.5</v>
      </c>
    </row>
    <row r="10" spans="1:12" x14ac:dyDescent="0.3">
      <c r="A10" s="19">
        <f t="shared" si="0"/>
        <v>7</v>
      </c>
      <c r="B10" s="16">
        <v>44610</v>
      </c>
      <c r="C10" s="17">
        <v>5</v>
      </c>
      <c r="D10" s="17"/>
      <c r="E10" s="22">
        <f>IF('Application '!C$14=تعريفات!G$3,IF('Time sheet'!D10=تعريفات!H$3,'Time sheet'!C10*1.5,'Time sheet'!C10*1.25),'Time sheet'!C10)</f>
        <v>6.25</v>
      </c>
    </row>
    <row r="11" spans="1:12" x14ac:dyDescent="0.3">
      <c r="A11" s="19">
        <f t="shared" si="0"/>
        <v>8</v>
      </c>
      <c r="B11" s="16">
        <v>44611</v>
      </c>
      <c r="C11" s="17">
        <v>5</v>
      </c>
      <c r="D11" s="17" t="s">
        <v>90</v>
      </c>
      <c r="E11" s="22">
        <f>IF('Application '!C$14=تعريفات!G$3,IF('Time sheet'!D11=تعريفات!H$3,'Time sheet'!C11*1.5,'Time sheet'!C11*1.25),'Time sheet'!C11)</f>
        <v>7.5</v>
      </c>
    </row>
    <row r="12" spans="1:12" x14ac:dyDescent="0.3">
      <c r="A12" s="19">
        <f t="shared" si="0"/>
        <v>9</v>
      </c>
      <c r="B12" s="16">
        <v>44612</v>
      </c>
      <c r="C12" s="17">
        <v>5</v>
      </c>
      <c r="D12" s="17"/>
      <c r="E12" s="22">
        <f>IF('Application '!C$14=تعريفات!G$3,IF('Time sheet'!D12=تعريفات!H$3,'Time sheet'!C12*1.5,'Time sheet'!C12*1.25),'Time sheet'!C12)</f>
        <v>6.25</v>
      </c>
    </row>
    <row r="13" spans="1:12" x14ac:dyDescent="0.3">
      <c r="A13" s="19">
        <f t="shared" si="0"/>
        <v>10</v>
      </c>
      <c r="B13" s="16">
        <v>44613</v>
      </c>
      <c r="C13" s="17">
        <v>5</v>
      </c>
      <c r="D13" s="17"/>
      <c r="E13" s="22">
        <f>IF('Application '!C$14=تعريفات!G$3,IF('Time sheet'!D13=تعريفات!H$3,'Time sheet'!C13*1.5,'Time sheet'!C13*1.25),'Time sheet'!C13)</f>
        <v>6.25</v>
      </c>
    </row>
    <row r="14" spans="1:12" x14ac:dyDescent="0.3">
      <c r="A14" s="19">
        <f t="shared" si="0"/>
        <v>11</v>
      </c>
      <c r="B14" s="16">
        <v>44614</v>
      </c>
      <c r="C14" s="17">
        <v>5</v>
      </c>
      <c r="D14" s="17"/>
      <c r="E14" s="22">
        <f>IF('Application '!C$14=تعريفات!G$3,IF('Time sheet'!D14=تعريفات!H$3,'Time sheet'!C14*1.5,'Time sheet'!C14*1.25),'Time sheet'!C14)</f>
        <v>6.25</v>
      </c>
    </row>
    <row r="15" spans="1:12" x14ac:dyDescent="0.3">
      <c r="A15" s="19">
        <f t="shared" si="0"/>
        <v>12</v>
      </c>
      <c r="B15" s="16">
        <v>44615</v>
      </c>
      <c r="C15" s="17">
        <v>5</v>
      </c>
      <c r="D15" s="17"/>
      <c r="E15" s="22">
        <f>IF('Application '!C$14=تعريفات!G$3,IF('Time sheet'!D15=تعريفات!H$3,'Time sheet'!C15*1.5,'Time sheet'!C15*1.25),'Time sheet'!C15)</f>
        <v>6.25</v>
      </c>
    </row>
    <row r="16" spans="1:12" x14ac:dyDescent="0.3">
      <c r="A16" s="19">
        <f t="shared" si="0"/>
        <v>13</v>
      </c>
      <c r="B16" s="16">
        <v>44616</v>
      </c>
      <c r="C16" s="17">
        <v>5</v>
      </c>
      <c r="D16" s="17"/>
      <c r="E16" s="22">
        <f>IF('Application '!C$14=تعريفات!G$3,IF('Time sheet'!D16=تعريفات!H$3,'Time sheet'!C16*1.5,'Time sheet'!C16*1.25),'Time sheet'!C16)</f>
        <v>6.25</v>
      </c>
    </row>
    <row r="17" spans="1:5" x14ac:dyDescent="0.3">
      <c r="A17" s="19">
        <f t="shared" si="0"/>
        <v>14</v>
      </c>
      <c r="B17" s="16">
        <v>44617</v>
      </c>
      <c r="C17" s="17">
        <v>5</v>
      </c>
      <c r="D17" s="17"/>
      <c r="E17" s="22">
        <f>IF('Application '!C$14=تعريفات!G$3,IF('Time sheet'!D17=تعريفات!H$3,'Time sheet'!C17*1.5,'Time sheet'!C17*1.25),'Time sheet'!C17)</f>
        <v>6.25</v>
      </c>
    </row>
    <row r="18" spans="1:5" x14ac:dyDescent="0.3">
      <c r="A18" s="19">
        <f t="shared" si="0"/>
        <v>15</v>
      </c>
      <c r="B18" s="16">
        <v>44618</v>
      </c>
      <c r="C18" s="17">
        <v>5</v>
      </c>
      <c r="D18" s="17"/>
      <c r="E18" s="22">
        <f>IF('Application '!C$14=تعريفات!G$3,IF('Time sheet'!D18=تعريفات!H$3,'Time sheet'!C18*1.5,'Time sheet'!C18*1.25),'Time sheet'!C18)</f>
        <v>6.25</v>
      </c>
    </row>
    <row r="19" spans="1:5" x14ac:dyDescent="0.3">
      <c r="A19" s="19">
        <f t="shared" si="0"/>
        <v>16</v>
      </c>
      <c r="B19" s="16">
        <v>44619</v>
      </c>
      <c r="C19" s="17">
        <v>5</v>
      </c>
      <c r="D19" s="17"/>
      <c r="E19" s="22">
        <f>IF('Application '!C$14=تعريفات!G$3,IF('Time sheet'!D19=تعريفات!H$3,'Time sheet'!C19*1.5,'Time sheet'!C19*1.25),'Time sheet'!C19)</f>
        <v>6.25</v>
      </c>
    </row>
    <row r="20" spans="1:5" x14ac:dyDescent="0.3">
      <c r="A20" s="19">
        <f t="shared" si="0"/>
        <v>17</v>
      </c>
      <c r="B20" s="16">
        <v>44620</v>
      </c>
      <c r="C20" s="17">
        <v>5</v>
      </c>
      <c r="D20" s="17" t="s">
        <v>91</v>
      </c>
      <c r="E20" s="22">
        <f>IF('Application '!C$14=تعريفات!G$3,IF('Time sheet'!D20=تعريفات!H$3,'Time sheet'!C20*1.5,'Time sheet'!C20*1.25),'Time sheet'!C20)</f>
        <v>6.25</v>
      </c>
    </row>
    <row r="21" spans="1:5" x14ac:dyDescent="0.3">
      <c r="A21" s="19">
        <f t="shared" si="0"/>
        <v>18</v>
      </c>
      <c r="B21" s="16">
        <v>44621</v>
      </c>
      <c r="C21" s="17">
        <v>5</v>
      </c>
      <c r="D21" s="17"/>
      <c r="E21" s="22">
        <f>IF('Application '!C$14=تعريفات!G$3,IF('Time sheet'!D21=تعريفات!H$3,'Time sheet'!C21*1.5,'Time sheet'!C21*1.25),'Time sheet'!C21)</f>
        <v>6.25</v>
      </c>
    </row>
    <row r="22" spans="1:5" x14ac:dyDescent="0.3">
      <c r="A22" s="19">
        <f t="shared" si="0"/>
        <v>19</v>
      </c>
      <c r="B22" s="16"/>
      <c r="C22" s="17">
        <v>5</v>
      </c>
      <c r="D22" s="17"/>
      <c r="E22" s="22">
        <f>IF('Application '!C$14=تعريفات!G$3,IF('Time sheet'!D22=تعريفات!H$3,'Time sheet'!C22*1.5,'Time sheet'!C22*1.25),'Time sheet'!C22)</f>
        <v>6.25</v>
      </c>
    </row>
    <row r="23" spans="1:5" x14ac:dyDescent="0.3">
      <c r="A23" s="19">
        <f t="shared" si="0"/>
        <v>20</v>
      </c>
      <c r="B23" s="16"/>
      <c r="C23" s="17">
        <v>5</v>
      </c>
      <c r="D23" s="17"/>
      <c r="E23" s="22">
        <f>IF('Application '!C$14=تعريفات!G$3,IF('Time sheet'!D23=تعريفات!H$3,'Time sheet'!C23*1.5,'Time sheet'!C23*1.25),'Time sheet'!C23)</f>
        <v>6.25</v>
      </c>
    </row>
    <row r="24" spans="1:5" x14ac:dyDescent="0.3">
      <c r="A24" s="19">
        <f t="shared" si="0"/>
        <v>21</v>
      </c>
      <c r="B24" s="16"/>
      <c r="C24" s="17">
        <v>5</v>
      </c>
      <c r="D24" s="17"/>
      <c r="E24" s="22">
        <f>IF('Application '!C$14=تعريفات!G$3,IF('Time sheet'!D24=تعريفات!H$3,'Time sheet'!C24*1.5,'Time sheet'!C24*1.25),'Time sheet'!C24)</f>
        <v>6.25</v>
      </c>
    </row>
    <row r="25" spans="1:5" x14ac:dyDescent="0.3">
      <c r="A25" s="19">
        <f t="shared" si="0"/>
        <v>22</v>
      </c>
      <c r="B25" s="16"/>
      <c r="C25" s="17">
        <v>5</v>
      </c>
      <c r="D25" s="17"/>
      <c r="E25" s="22">
        <f>IF('Application '!C$14=تعريفات!G$3,IF('Time sheet'!D25=تعريفات!H$3,'Time sheet'!C25*1.5,'Time sheet'!C25*1.25),'Time sheet'!C25)</f>
        <v>6.25</v>
      </c>
    </row>
    <row r="26" spans="1:5" x14ac:dyDescent="0.3">
      <c r="A26" s="19">
        <f t="shared" si="0"/>
        <v>23</v>
      </c>
      <c r="B26" s="16"/>
      <c r="C26" s="17">
        <v>5</v>
      </c>
      <c r="D26" s="17"/>
      <c r="E26" s="22">
        <f>IF('Application '!C$14=تعريفات!G$3,IF('Time sheet'!D26=تعريفات!H$3,'Time sheet'!C26*1.5,'Time sheet'!C26*1.25),'Time sheet'!C26)</f>
        <v>6.25</v>
      </c>
    </row>
    <row r="27" spans="1:5" x14ac:dyDescent="0.3">
      <c r="A27" s="19">
        <f t="shared" si="0"/>
        <v>24</v>
      </c>
      <c r="B27" s="16"/>
      <c r="C27" s="17">
        <v>5</v>
      </c>
      <c r="D27" s="17"/>
      <c r="E27" s="22">
        <f>IF('Application '!C$14=تعريفات!G$3,IF('Time sheet'!D27=تعريفات!H$3,'Time sheet'!C27*1.5,'Time sheet'!C27*1.25),'Time sheet'!C27)</f>
        <v>6.25</v>
      </c>
    </row>
    <row r="28" spans="1:5" x14ac:dyDescent="0.3">
      <c r="A28" s="19">
        <f t="shared" si="0"/>
        <v>25</v>
      </c>
      <c r="B28" s="16"/>
      <c r="C28" s="17">
        <v>5</v>
      </c>
      <c r="D28" s="17"/>
      <c r="E28" s="22">
        <f>IF('Application '!C$14=تعريفات!G$3,IF('Time sheet'!D28=تعريفات!H$3,'Time sheet'!C28*1.5,'Time sheet'!C28*1.25),'Time sheet'!C28)</f>
        <v>6.25</v>
      </c>
    </row>
    <row r="29" spans="1:5" x14ac:dyDescent="0.3">
      <c r="A29" s="19">
        <f t="shared" si="0"/>
        <v>26</v>
      </c>
      <c r="B29" s="16"/>
      <c r="C29" s="17">
        <v>5</v>
      </c>
      <c r="D29" s="17"/>
      <c r="E29" s="22">
        <f>IF('Application '!C$14=تعريفات!G$3,IF('Time sheet'!D29=تعريفات!H$3,'Time sheet'!C29*1.5,'Time sheet'!C29*1.25),'Time sheet'!C29)</f>
        <v>6.25</v>
      </c>
    </row>
    <row r="30" spans="1:5" x14ac:dyDescent="0.3">
      <c r="A30" s="19">
        <f t="shared" si="0"/>
        <v>27</v>
      </c>
      <c r="B30" s="16"/>
      <c r="C30" s="17">
        <v>5</v>
      </c>
      <c r="D30" s="17"/>
      <c r="E30" s="22">
        <f>IF('Application '!C$14=تعريفات!G$3,IF('Time sheet'!D30=تعريفات!H$3,'Time sheet'!C30*1.5,'Time sheet'!C30*1.25),'Time sheet'!C30)</f>
        <v>6.25</v>
      </c>
    </row>
    <row r="31" spans="1:5" x14ac:dyDescent="0.3">
      <c r="A31" s="19">
        <f t="shared" si="0"/>
        <v>28</v>
      </c>
      <c r="B31" s="16"/>
      <c r="C31" s="17">
        <v>5</v>
      </c>
      <c r="D31" s="17"/>
      <c r="E31" s="22">
        <f>IF('Application '!C$14=تعريفات!G$3,IF('Time sheet'!D31=تعريفات!H$3,'Time sheet'!C31*1.5,'Time sheet'!C31*1.25),'Time sheet'!C31)</f>
        <v>6.25</v>
      </c>
    </row>
    <row r="32" spans="1:5" x14ac:dyDescent="0.3">
      <c r="A32" s="19">
        <f t="shared" si="0"/>
        <v>29</v>
      </c>
      <c r="B32" s="16"/>
      <c r="C32" s="17">
        <v>5</v>
      </c>
      <c r="D32" s="17"/>
      <c r="E32" s="22">
        <f>IF('Application '!C$14=تعريفات!G$3,IF('Time sheet'!D32=تعريفات!H$3,'Time sheet'!C32*1.5,'Time sheet'!C32*1.25),'Time sheet'!C32)</f>
        <v>6.25</v>
      </c>
    </row>
    <row r="33" spans="1:5" x14ac:dyDescent="0.3">
      <c r="A33" s="19">
        <f t="shared" si="0"/>
        <v>30</v>
      </c>
      <c r="B33" s="16"/>
      <c r="C33" s="17">
        <v>5</v>
      </c>
      <c r="D33" s="17"/>
      <c r="E33" s="22">
        <f>IF('Application '!C$14=تعريفات!G$3,IF('Time sheet'!D33=تعريفات!H$3,'Time sheet'!C33*1.5,'Time sheet'!C33*1.25),'Time sheet'!C33)</f>
        <v>6.25</v>
      </c>
    </row>
    <row r="34" spans="1:5" ht="38.25" thickBot="1" x14ac:dyDescent="0.35">
      <c r="A34" s="82" t="s">
        <v>55</v>
      </c>
      <c r="B34" s="83"/>
      <c r="C34" s="20">
        <f>SUM(C4:C33)</f>
        <v>147</v>
      </c>
      <c r="D34" s="72" t="s">
        <v>106</v>
      </c>
      <c r="E34" s="21">
        <f>SUM(E4:E33)</f>
        <v>188</v>
      </c>
    </row>
  </sheetData>
  <sheetProtection algorithmName="SHA-512" hashValue="+7R7JLd+L6YlUiSK26LZxtWGVM+UzXZdWobMS0SCsl+FLV64VxGBGYJ5Ke4CabCWF0bycvAihodg6h9w+xtG7A==" saltValue="lof7Wj8m5dIKzfZ7b9wGPg==" spinCount="100000" sheet="1" objects="1" scenarios="1"/>
  <mergeCells count="2">
    <mergeCell ref="A34:B34"/>
    <mergeCell ref="A2:E2"/>
  </mergeCells>
  <pageMargins left="0.7" right="0.7" top="0.75" bottom="0.75" header="0.3" footer="0.3"/>
  <pageSetup scale="6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تعريفات!$H$3:$H$4</xm:f>
          </x14:formula1>
          <xm:sqref>D4:D33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2A61556153774EB8E18BE0DC1503A5" ma:contentTypeVersion="13" ma:contentTypeDescription="Create a new document." ma:contentTypeScope="" ma:versionID="aa1a97773a9eabc2da7d40f21b6105b8">
  <xsd:schema xmlns:xsd="http://www.w3.org/2001/XMLSchema" xmlns:xs="http://www.w3.org/2001/XMLSchema" xmlns:p="http://schemas.microsoft.com/office/2006/metadata/properties" xmlns:ns3="d77b5fe8-573a-4109-9f54-22ee724ab421" xmlns:ns4="288b77dc-123c-4f4a-b19a-41211c205060" targetNamespace="http://schemas.microsoft.com/office/2006/metadata/properties" ma:root="true" ma:fieldsID="54c72f34ff5e41b8c28603e011ad4c93" ns3:_="" ns4:_="">
    <xsd:import namespace="d77b5fe8-573a-4109-9f54-22ee724ab421"/>
    <xsd:import namespace="288b77dc-123c-4f4a-b19a-41211c2050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b5fe8-573a-4109-9f54-22ee724ab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b77dc-123c-4f4a-b19a-41211c205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77b5fe8-573a-4109-9f54-22ee724ab4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847C53-59B1-46C5-8D8D-8DB2A2BD86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7b5fe8-573a-4109-9f54-22ee724ab421"/>
    <ds:schemaRef ds:uri="288b77dc-123c-4f4a-b19a-41211c205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03627E-8CD5-46E6-99C5-4D3423B7346F}">
  <ds:schemaRefs>
    <ds:schemaRef ds:uri="http://purl.org/dc/elements/1.1/"/>
    <ds:schemaRef ds:uri="http://schemas.microsoft.com/office/2006/metadata/properties"/>
    <ds:schemaRef ds:uri="288b77dc-123c-4f4a-b19a-41211c20506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77b5fe8-573a-4109-9f54-22ee724ab42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636A046-8BBE-4F76-96BA-6CA60818F1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تعريفات</vt:lpstr>
      <vt:lpstr>Application </vt:lpstr>
      <vt:lpstr>Time sheet</vt:lpstr>
      <vt:lpstr>'Application '!Print_Area</vt:lpstr>
      <vt:lpstr>'Time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AbedAlfattah, Hadeel</dc:creator>
  <cp:keywords/>
  <dc:description/>
  <cp:lastModifiedBy>AbedAlfattah, Hadeel</cp:lastModifiedBy>
  <cp:revision/>
  <cp:lastPrinted>2022-11-13T11:29:36Z</cp:lastPrinted>
  <dcterms:created xsi:type="dcterms:W3CDTF">2022-10-30T07:22:15Z</dcterms:created>
  <dcterms:modified xsi:type="dcterms:W3CDTF">2022-12-26T06:10:01Z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0x010100162A61556153774EB8E18BE0DC1503A5</vt:lpwstr>
  </property>
</Properties>
</file>